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PC\Dropbox\Lund Finanças\Conteúdo\Planilhas\"/>
    </mc:Choice>
  </mc:AlternateContent>
  <xr:revisionPtr revIDLastSave="0" documentId="13_ncr:1_{60C3ADE2-10F3-4264-9195-90D1CEA7362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bjetivos Financeiros" sheetId="1" r:id="rId1"/>
  </sheets>
  <definedNames>
    <definedName name="_xlnm.Print_Area" localSheetId="0">'Objetivos Financeiros'!$B$2:$J$27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R8" i="1"/>
  <c r="R9" i="1"/>
  <c r="R7" i="1"/>
  <c r="Q8" i="1"/>
  <c r="Q9" i="1"/>
  <c r="Q7" i="1"/>
  <c r="O9" i="1"/>
  <c r="P9" i="1" s="1"/>
  <c r="O11" i="1"/>
  <c r="P11" i="1" s="1"/>
  <c r="O10" i="1"/>
  <c r="P10" i="1" s="1"/>
  <c r="O8" i="1"/>
  <c r="P8" i="1" s="1"/>
  <c r="O7" i="1"/>
  <c r="P7" i="1" s="1"/>
  <c r="F7" i="1"/>
  <c r="F8" i="1"/>
  <c r="F24" i="1" l="1"/>
  <c r="F25" i="1"/>
  <c r="F26" i="1"/>
  <c r="F16" i="1"/>
  <c r="F17" i="1"/>
  <c r="F18" i="1"/>
  <c r="F9" i="1"/>
  <c r="F10" i="1"/>
  <c r="G23" i="1"/>
  <c r="F23" i="1"/>
  <c r="I23" i="1" s="1"/>
  <c r="G24" i="1"/>
  <c r="I24" i="1"/>
  <c r="G25" i="1"/>
  <c r="I25" i="1" s="1"/>
  <c r="G26" i="1"/>
  <c r="I26" i="1"/>
  <c r="G15" i="1"/>
  <c r="F15" i="1"/>
  <c r="G16" i="1"/>
  <c r="G17" i="1"/>
  <c r="I17" i="1"/>
  <c r="G18" i="1"/>
  <c r="I18" i="1" s="1"/>
  <c r="B14" i="1"/>
  <c r="G7" i="1"/>
  <c r="I7" i="1" s="1"/>
  <c r="G8" i="1"/>
  <c r="I8" i="1" s="1"/>
  <c r="G9" i="1"/>
  <c r="I9" i="1"/>
  <c r="G10" i="1"/>
  <c r="I10" i="1" s="1"/>
  <c r="I16" i="1" l="1"/>
  <c r="I11" i="1"/>
  <c r="I15" i="1"/>
  <c r="I19" i="1" s="1"/>
  <c r="I27" i="1"/>
</calcChain>
</file>

<file path=xl/sharedStrings.xml><?xml version="1.0" encoding="utf-8"?>
<sst xmlns="http://schemas.openxmlformats.org/spreadsheetml/2006/main" count="65" uniqueCount="42">
  <si>
    <t>Planilha de Objetivos Financeiros</t>
  </si>
  <si>
    <t>* Você só pode alterar as colunas cujo fundo é cor verde!</t>
  </si>
  <si>
    <t>Data de hoje:</t>
  </si>
  <si>
    <t>Curto Prazo - até 2 anos</t>
  </si>
  <si>
    <t>Objetivo</t>
  </si>
  <si>
    <t>Data  Limite</t>
  </si>
  <si>
    <t>Valor do Objetivo</t>
  </si>
  <si>
    <t>Quanto já tenho</t>
  </si>
  <si>
    <t>Quanto tenho que juntar no total</t>
  </si>
  <si>
    <t>Prazo (em meses) até a data limite</t>
  </si>
  <si>
    <t>Taxa de Juros (mensal)</t>
  </si>
  <si>
    <t>Valor a aplicar por mês</t>
  </si>
  <si>
    <t>Tipo de Aplicação</t>
  </si>
  <si>
    <t>EXEMPLO</t>
  </si>
  <si>
    <t>Total Curto Prazo:</t>
  </si>
  <si>
    <t>Médio Prazo - de 2 a 5 anos</t>
  </si>
  <si>
    <t>Comprar um carro</t>
  </si>
  <si>
    <t>Total Médio Prazo:</t>
  </si>
  <si>
    <t>Longo Prazo - Acima de 5 anos</t>
  </si>
  <si>
    <t>Entrada para apto</t>
  </si>
  <si>
    <t>Total Longo Prazo:</t>
  </si>
  <si>
    <t>CDB LONGO</t>
  </si>
  <si>
    <t>CDB - 2 anos</t>
  </si>
  <si>
    <t>Viagem de férias</t>
  </si>
  <si>
    <t>Reserva de Emergência</t>
  </si>
  <si>
    <t>LCA - 90%</t>
  </si>
  <si>
    <t xml:space="preserve">Taxa </t>
  </si>
  <si>
    <t>Taxa ao mês</t>
  </si>
  <si>
    <t xml:space="preserve">Taxa DI </t>
  </si>
  <si>
    <t>Poupança</t>
  </si>
  <si>
    <t>Inflação</t>
  </si>
  <si>
    <t>Referência</t>
  </si>
  <si>
    <t>%</t>
  </si>
  <si>
    <t>Taxa ao ano</t>
  </si>
  <si>
    <t xml:space="preserve">Preencha, se necessário, apenas as colunas verdes. </t>
  </si>
  <si>
    <t>-</t>
  </si>
  <si>
    <t>Taxa Líquida real (a.m.)</t>
  </si>
  <si>
    <t>Taxa Líquida de IR (a.m.)</t>
  </si>
  <si>
    <t>Taxa líquida de IR - consideramos 15% de Imposto de Renda</t>
  </si>
  <si>
    <t>Taxa líquida real - Taxa líquida de IR (-) inflação - necessária para simulações de longo prazo</t>
  </si>
  <si>
    <t>Taxa de Juros (mensal)*</t>
  </si>
  <si>
    <t>*Usar preferencialmente taxa de juro líquida real (após imposto de renda e descontando a inflação)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</si>
</sst>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;[Red]\-&quot;R$&quot;\ #,##0.00"/>
    <numFmt numFmtId="165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2E508"/>
        <bgColor indexed="64"/>
      </patternFill>
    </fill>
    <fill>
      <patternFill patternType="solid">
        <fgColor rgb="FF2C2A74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14" fontId="0" fillId="2" borderId="5" xfId="0" applyNumberFormat="1" applyFill="1" applyBorder="1"/>
    <xf numFmtId="0" fontId="2" fillId="2" borderId="5" xfId="0" applyFont="1" applyFill="1" applyBorder="1"/>
    <xf numFmtId="0" fontId="4" fillId="2" borderId="4" xfId="0" applyFont="1" applyFill="1" applyBorder="1"/>
    <xf numFmtId="0" fontId="0" fillId="2" borderId="5" xfId="0" applyFill="1" applyBorder="1"/>
    <xf numFmtId="0" fontId="6" fillId="2" borderId="0" xfId="0" applyFont="1" applyFill="1"/>
    <xf numFmtId="0" fontId="7" fillId="5" borderId="6" xfId="0" applyFont="1" applyFill="1" applyBorder="1" applyAlignment="1" applyProtection="1">
      <alignment horizontal="center"/>
      <protection locked="0"/>
    </xf>
    <xf numFmtId="14" fontId="7" fillId="5" borderId="6" xfId="0" applyNumberFormat="1" applyFont="1" applyFill="1" applyBorder="1" applyProtection="1">
      <protection locked="0"/>
    </xf>
    <xf numFmtId="165" fontId="7" fillId="5" borderId="6" xfId="0" applyNumberFormat="1" applyFont="1" applyFill="1" applyBorder="1" applyProtection="1">
      <protection locked="0"/>
    </xf>
    <xf numFmtId="10" fontId="7" fillId="5" borderId="6" xfId="1" applyNumberFormat="1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Protection="1">
      <protection locked="0"/>
    </xf>
    <xf numFmtId="0" fontId="7" fillId="2" borderId="6" xfId="0" applyFont="1" applyFill="1" applyBorder="1"/>
    <xf numFmtId="0" fontId="8" fillId="2" borderId="6" xfId="0" applyFont="1" applyFill="1" applyBorder="1" applyAlignment="1">
      <alignment horizontal="right"/>
    </xf>
    <xf numFmtId="0" fontId="7" fillId="5" borderId="6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4" fontId="11" fillId="3" borderId="0" xfId="0" applyNumberFormat="1" applyFont="1" applyFill="1" applyProtection="1"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</xf>
    <xf numFmtId="165" fontId="7" fillId="5" borderId="6" xfId="0" applyNumberFormat="1" applyFont="1" applyFill="1" applyBorder="1" applyProtection="1"/>
    <xf numFmtId="1" fontId="7" fillId="5" borderId="6" xfId="0" applyNumberFormat="1" applyFont="1" applyFill="1" applyBorder="1" applyAlignment="1" applyProtection="1">
      <alignment horizontal="center"/>
    </xf>
    <xf numFmtId="164" fontId="8" fillId="5" borderId="6" xfId="0" applyNumberFormat="1" applyFont="1" applyFill="1" applyBorder="1" applyAlignment="1" applyProtection="1">
      <alignment horizontal="center"/>
    </xf>
    <xf numFmtId="164" fontId="5" fillId="4" borderId="6" xfId="0" applyNumberFormat="1" applyFont="1" applyFill="1" applyBorder="1" applyProtection="1"/>
    <xf numFmtId="10" fontId="7" fillId="5" borderId="6" xfId="1" applyNumberFormat="1" applyFont="1" applyFill="1" applyBorder="1" applyAlignment="1" applyProtection="1">
      <alignment horizontal="center"/>
    </xf>
    <xf numFmtId="10" fontId="5" fillId="4" borderId="6" xfId="1" applyNumberFormat="1" applyFont="1" applyFill="1" applyBorder="1" applyAlignment="1" applyProtection="1">
      <alignment horizontal="center" vertical="center" wrapText="1"/>
    </xf>
    <xf numFmtId="9" fontId="10" fillId="3" borderId="6" xfId="1" applyFont="1" applyFill="1" applyBorder="1" applyAlignment="1">
      <alignment horizontal="center" vertical="center" wrapText="1"/>
    </xf>
    <xf numFmtId="10" fontId="10" fillId="3" borderId="6" xfId="1" applyNumberFormat="1" applyFont="1" applyFill="1" applyBorder="1" applyAlignment="1">
      <alignment horizontal="center" vertical="center" wrapText="1"/>
    </xf>
    <xf numFmtId="10" fontId="5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left" vertical="center" wrapText="1"/>
    </xf>
    <xf numFmtId="0" fontId="12" fillId="2" borderId="10" xfId="0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showGridLines="0" tabSelected="1" topLeftCell="A4" workbookViewId="0">
      <selection activeCell="B4" sqref="B4:J28"/>
    </sheetView>
  </sheetViews>
  <sheetFormatPr defaultColWidth="8.85546875" defaultRowHeight="15" x14ac:dyDescent="0.25"/>
  <cols>
    <col min="1" max="1" width="10" bestFit="1" customWidth="1"/>
    <col min="2" max="2" width="32.28515625" bestFit="1" customWidth="1"/>
    <col min="3" max="3" width="12" bestFit="1" customWidth="1"/>
    <col min="4" max="4" width="15.7109375" bestFit="1" customWidth="1"/>
    <col min="5" max="5" width="14.7109375" bestFit="1" customWidth="1"/>
    <col min="6" max="6" width="15.7109375" bestFit="1" customWidth="1"/>
    <col min="7" max="7" width="13.28515625" customWidth="1"/>
    <col min="8" max="8" width="18.140625" bestFit="1" customWidth="1"/>
    <col min="9" max="9" width="13" bestFit="1" customWidth="1"/>
    <col min="10" max="10" width="22.140625" bestFit="1" customWidth="1"/>
    <col min="12" max="12" width="14.42578125" customWidth="1"/>
    <col min="13" max="13" width="13.5703125" customWidth="1"/>
    <col min="15" max="15" width="10.85546875" customWidth="1"/>
    <col min="16" max="16" width="11.5703125" customWidth="1"/>
    <col min="17" max="17" width="12.7109375" customWidth="1"/>
    <col min="18" max="18" width="11.5703125" customWidth="1"/>
  </cols>
  <sheetData>
    <row r="1" spans="1:18" ht="15.75" thickBot="1" x14ac:dyDescent="0.3">
      <c r="A1" s="1"/>
      <c r="B1" s="2"/>
      <c r="C1" s="3"/>
      <c r="D1" s="3"/>
      <c r="E1" s="3"/>
      <c r="F1" s="3"/>
      <c r="G1" s="3"/>
      <c r="H1" s="3"/>
      <c r="I1" s="4"/>
      <c r="J1" s="1"/>
    </row>
    <row r="2" spans="1:18" ht="28.5" customHeight="1" thickTop="1" thickBot="1" x14ac:dyDescent="0.3">
      <c r="A2" s="1"/>
      <c r="B2" s="21" t="s">
        <v>0</v>
      </c>
      <c r="C2" s="22"/>
      <c r="D2" s="22"/>
      <c r="E2" s="22"/>
      <c r="F2" s="22"/>
      <c r="G2" s="22"/>
      <c r="H2" s="22"/>
      <c r="I2" s="22"/>
      <c r="J2" s="23"/>
    </row>
    <row r="3" spans="1:18" ht="13.5" customHeight="1" thickTop="1" x14ac:dyDescent="0.25">
      <c r="A3" s="1"/>
      <c r="B3" s="5"/>
      <c r="C3" s="6"/>
      <c r="D3" s="20" t="s">
        <v>1</v>
      </c>
      <c r="E3" s="20"/>
      <c r="F3" s="20"/>
      <c r="G3" s="20"/>
      <c r="H3" s="20"/>
      <c r="I3" s="7"/>
      <c r="J3" s="1"/>
    </row>
    <row r="4" spans="1:18" x14ac:dyDescent="0.25">
      <c r="A4" s="1"/>
      <c r="B4" s="5"/>
      <c r="C4" s="6"/>
      <c r="D4" s="6"/>
      <c r="E4" s="6"/>
      <c r="F4" s="6"/>
      <c r="G4" s="6"/>
      <c r="H4" s="6"/>
      <c r="I4" s="8" t="s">
        <v>2</v>
      </c>
      <c r="J4" s="25">
        <v>43633</v>
      </c>
    </row>
    <row r="5" spans="1:18" ht="19.5" thickBot="1" x14ac:dyDescent="0.35">
      <c r="A5" s="1"/>
      <c r="B5" s="9" t="s">
        <v>3</v>
      </c>
      <c r="C5" s="6"/>
      <c r="D5" s="6"/>
      <c r="E5" s="6"/>
      <c r="F5" s="6"/>
      <c r="G5" s="6"/>
      <c r="H5" s="6"/>
      <c r="I5" s="10"/>
      <c r="J5" s="1"/>
      <c r="L5" t="s">
        <v>34</v>
      </c>
    </row>
    <row r="6" spans="1:18" ht="48.75" thickTop="1" thickBot="1" x14ac:dyDescent="0.3">
      <c r="A6" s="1"/>
      <c r="B6" s="24" t="s">
        <v>4</v>
      </c>
      <c r="C6" s="24" t="s">
        <v>5</v>
      </c>
      <c r="D6" s="24" t="s">
        <v>6</v>
      </c>
      <c r="E6" s="24" t="s">
        <v>7</v>
      </c>
      <c r="F6" s="26" t="s">
        <v>8</v>
      </c>
      <c r="G6" s="26" t="s">
        <v>9</v>
      </c>
      <c r="H6" s="24" t="s">
        <v>10</v>
      </c>
      <c r="I6" s="27" t="s">
        <v>11</v>
      </c>
      <c r="J6" s="24" t="s">
        <v>12</v>
      </c>
      <c r="L6" s="26" t="s">
        <v>26</v>
      </c>
      <c r="M6" s="26" t="s">
        <v>31</v>
      </c>
      <c r="N6" s="26" t="s">
        <v>32</v>
      </c>
      <c r="O6" s="26" t="s">
        <v>33</v>
      </c>
      <c r="P6" s="26" t="s">
        <v>27</v>
      </c>
      <c r="Q6" s="37" t="s">
        <v>37</v>
      </c>
      <c r="R6" s="37" t="s">
        <v>36</v>
      </c>
    </row>
    <row r="7" spans="1:18" ht="17.25" thickTop="1" thickBot="1" x14ac:dyDescent="0.3">
      <c r="A7" s="11" t="s">
        <v>13</v>
      </c>
      <c r="B7" s="19" t="s">
        <v>23</v>
      </c>
      <c r="C7" s="13">
        <v>43983</v>
      </c>
      <c r="D7" s="14">
        <v>20000</v>
      </c>
      <c r="E7" s="14">
        <v>5000</v>
      </c>
      <c r="F7" s="28">
        <f>D7-E7</f>
        <v>15000</v>
      </c>
      <c r="G7" s="29">
        <f>(C7-$J$4)/30.5</f>
        <v>11.475409836065573</v>
      </c>
      <c r="H7" s="32">
        <f>0.52%*90%</f>
        <v>4.6800000000000001E-3</v>
      </c>
      <c r="I7" s="30">
        <f>PMT(H7,G7,0,-F7,0)</f>
        <v>1275.4126170913089</v>
      </c>
      <c r="J7" s="12" t="s">
        <v>25</v>
      </c>
      <c r="L7" s="27" t="s">
        <v>28</v>
      </c>
      <c r="M7" s="35">
        <v>6.4000000000000001E-2</v>
      </c>
      <c r="N7" s="34">
        <v>1</v>
      </c>
      <c r="O7" s="33">
        <f>M7*N7</f>
        <v>6.4000000000000001E-2</v>
      </c>
      <c r="P7" s="36">
        <f>(((1+O7)^(1/12))-1)</f>
        <v>5.1830014303420047E-3</v>
      </c>
      <c r="Q7" s="36">
        <f>P7-(P7*15%)</f>
        <v>4.4055512157907036E-3</v>
      </c>
      <c r="R7" s="36">
        <f>((1+Q7)/(1+$P$11))-1</f>
        <v>1.1281182679390156E-3</v>
      </c>
    </row>
    <row r="8" spans="1:18" ht="17.25" thickTop="1" thickBot="1" x14ac:dyDescent="0.3">
      <c r="A8" s="1"/>
      <c r="B8" s="16" t="s">
        <v>24</v>
      </c>
      <c r="C8" s="13"/>
      <c r="D8" s="14"/>
      <c r="E8" s="14"/>
      <c r="F8" s="28">
        <f>D8-E8</f>
        <v>0</v>
      </c>
      <c r="G8" s="29">
        <f>IF(((C8-$J$4)/30.5)&gt;0,(C8-$J$4)/30.5, )</f>
        <v>0</v>
      </c>
      <c r="H8" s="15"/>
      <c r="I8" s="30">
        <f>IFERROR(PMT(H8,G8,0,-F8,0), )</f>
        <v>0</v>
      </c>
      <c r="J8" s="14"/>
      <c r="L8" s="27" t="s">
        <v>28</v>
      </c>
      <c r="M8" s="35">
        <v>6.4000000000000001E-2</v>
      </c>
      <c r="N8" s="34">
        <v>1.1000000000000001</v>
      </c>
      <c r="O8" s="33">
        <f>M8*N8</f>
        <v>7.0400000000000004E-2</v>
      </c>
      <c r="P8" s="36">
        <f t="shared" ref="P8:P12" si="0">(((1+O8)^(1/12))-1)</f>
        <v>5.6854688104017725E-3</v>
      </c>
      <c r="Q8" s="36">
        <f t="shared" ref="Q8:R11" si="1">P8-(P8*15%)</f>
        <v>4.8326484888415065E-3</v>
      </c>
      <c r="R8" s="36">
        <f t="shared" ref="R8:R9" si="2">((1+Q8)/(1+$P$11))-1</f>
        <v>1.5538218980803986E-3</v>
      </c>
    </row>
    <row r="9" spans="1:18" ht="17.25" thickTop="1" thickBot="1" x14ac:dyDescent="0.3">
      <c r="A9" s="1"/>
      <c r="B9" s="16"/>
      <c r="C9" s="13"/>
      <c r="D9" s="14"/>
      <c r="E9" s="14"/>
      <c r="F9" s="28">
        <f t="shared" ref="F9:F10" si="3">D9-E9</f>
        <v>0</v>
      </c>
      <c r="G9" s="29">
        <f>IF(((C9-$J$4)/30.5)&gt;0,(C9-$J$4)/30.5, )</f>
        <v>0</v>
      </c>
      <c r="H9" s="15"/>
      <c r="I9" s="30">
        <f t="shared" ref="I9:I10" si="4">IFERROR(PMT(H9,G9,0,-F9,0), )</f>
        <v>0</v>
      </c>
      <c r="J9" s="14"/>
      <c r="L9" s="27" t="s">
        <v>28</v>
      </c>
      <c r="M9" s="35">
        <v>6.4000000000000001E-2</v>
      </c>
      <c r="N9" s="34">
        <v>1.2</v>
      </c>
      <c r="O9" s="33">
        <f>M9*N9</f>
        <v>7.6799999999999993E-2</v>
      </c>
      <c r="P9" s="36">
        <f t="shared" si="0"/>
        <v>6.1851897679632284E-3</v>
      </c>
      <c r="Q9" s="36">
        <f t="shared" si="1"/>
        <v>5.2574113027687441E-3</v>
      </c>
      <c r="R9" s="36">
        <f t="shared" si="2"/>
        <v>1.9771986865724234E-3</v>
      </c>
    </row>
    <row r="10" spans="1:18" ht="17.25" thickTop="1" thickBot="1" x14ac:dyDescent="0.3">
      <c r="A10" s="1"/>
      <c r="B10" s="16"/>
      <c r="C10" s="13"/>
      <c r="D10" s="14"/>
      <c r="E10" s="14"/>
      <c r="F10" s="28">
        <f t="shared" si="3"/>
        <v>0</v>
      </c>
      <c r="G10" s="29">
        <f>IF(((C10-$J$4)/30.5)&gt;0,(C10-$J$4)/30.5, )</f>
        <v>0</v>
      </c>
      <c r="H10" s="15"/>
      <c r="I10" s="30">
        <f t="shared" si="4"/>
        <v>0</v>
      </c>
      <c r="J10" s="14"/>
      <c r="L10" s="27" t="s">
        <v>29</v>
      </c>
      <c r="M10" s="35">
        <v>6.5000000000000002E-2</v>
      </c>
      <c r="N10" s="34">
        <v>0.7</v>
      </c>
      <c r="O10" s="33">
        <f>M10*N10</f>
        <v>4.5499999999999999E-2</v>
      </c>
      <c r="P10" s="36">
        <f t="shared" si="0"/>
        <v>3.7148195588312394E-3</v>
      </c>
      <c r="Q10" s="36" t="s">
        <v>35</v>
      </c>
      <c r="R10" s="36" t="s">
        <v>35</v>
      </c>
    </row>
    <row r="11" spans="1:18" ht="17.25" thickTop="1" thickBot="1" x14ac:dyDescent="0.3">
      <c r="A11" s="1"/>
      <c r="B11" s="17"/>
      <c r="C11" s="17"/>
      <c r="D11" s="17"/>
      <c r="E11" s="17"/>
      <c r="F11" s="17"/>
      <c r="G11" s="17"/>
      <c r="H11" s="18" t="s">
        <v>14</v>
      </c>
      <c r="I11" s="31">
        <f>SUM(I7:I10)</f>
        <v>1275.4126170913089</v>
      </c>
      <c r="J11" s="17"/>
      <c r="L11" s="27" t="s">
        <v>30</v>
      </c>
      <c r="M11" s="35">
        <v>0.04</v>
      </c>
      <c r="N11" s="34"/>
      <c r="O11" s="33">
        <f>M11</f>
        <v>0.04</v>
      </c>
      <c r="P11" s="36">
        <f t="shared" si="0"/>
        <v>3.2737397821989145E-3</v>
      </c>
      <c r="Q11" s="36" t="s">
        <v>35</v>
      </c>
      <c r="R11" s="36" t="s">
        <v>35</v>
      </c>
    </row>
    <row r="12" spans="1:18" ht="16.5" thickTop="1" x14ac:dyDescent="0.25">
      <c r="A12" s="1"/>
      <c r="B12" s="5"/>
      <c r="C12" s="6"/>
      <c r="D12" s="6"/>
      <c r="E12" s="6"/>
      <c r="F12" s="6"/>
      <c r="G12" s="6"/>
      <c r="H12" s="6"/>
      <c r="I12" s="10"/>
      <c r="J12" s="1"/>
      <c r="L12" s="38" t="s">
        <v>38</v>
      </c>
      <c r="M12" s="39"/>
      <c r="N12" s="39"/>
      <c r="O12" s="39"/>
      <c r="P12" s="39"/>
      <c r="Q12" s="39"/>
      <c r="R12" s="39"/>
    </row>
    <row r="13" spans="1:18" ht="19.5" thickBot="1" x14ac:dyDescent="0.35">
      <c r="A13" s="1"/>
      <c r="B13" s="9" t="s">
        <v>15</v>
      </c>
      <c r="C13" s="6"/>
      <c r="D13" s="6"/>
      <c r="E13" s="6"/>
      <c r="F13" s="6"/>
      <c r="G13" s="6"/>
      <c r="H13" s="6"/>
      <c r="I13" s="10"/>
      <c r="J13" s="1"/>
      <c r="L13" s="40" t="s">
        <v>39</v>
      </c>
      <c r="M13" s="40"/>
      <c r="N13" s="40"/>
      <c r="O13" s="40"/>
      <c r="P13" s="40"/>
      <c r="Q13" s="40"/>
      <c r="R13" s="40"/>
    </row>
    <row r="14" spans="1:18" ht="48.75" thickTop="1" thickBot="1" x14ac:dyDescent="0.3">
      <c r="A14" s="1"/>
      <c r="B14" s="24" t="str">
        <f>B6</f>
        <v>Objetivo</v>
      </c>
      <c r="C14" s="24" t="s">
        <v>5</v>
      </c>
      <c r="D14" s="24" t="s">
        <v>6</v>
      </c>
      <c r="E14" s="24" t="s">
        <v>7</v>
      </c>
      <c r="F14" s="27" t="s">
        <v>8</v>
      </c>
      <c r="G14" s="27" t="s">
        <v>9</v>
      </c>
      <c r="H14" s="24" t="s">
        <v>10</v>
      </c>
      <c r="I14" s="27" t="s">
        <v>11</v>
      </c>
      <c r="J14" s="24" t="s">
        <v>12</v>
      </c>
      <c r="R14" s="1"/>
    </row>
    <row r="15" spans="1:18" ht="17.25" thickTop="1" thickBot="1" x14ac:dyDescent="0.3">
      <c r="A15" s="11" t="s">
        <v>13</v>
      </c>
      <c r="B15" s="12" t="s">
        <v>16</v>
      </c>
      <c r="C15" s="13">
        <v>44348</v>
      </c>
      <c r="D15" s="14">
        <v>30000</v>
      </c>
      <c r="E15" s="14">
        <v>3000</v>
      </c>
      <c r="F15" s="28">
        <f>D15-E15</f>
        <v>27000</v>
      </c>
      <c r="G15" s="29">
        <f>(C15-$J$4)/30.5</f>
        <v>23.442622950819672</v>
      </c>
      <c r="H15" s="15">
        <v>5.4999999999999997E-3</v>
      </c>
      <c r="I15" s="30">
        <f>PMT(H15,G15,0,-F15,0)</f>
        <v>1082.2534174958037</v>
      </c>
      <c r="J15" s="12" t="s">
        <v>22</v>
      </c>
    </row>
    <row r="16" spans="1:18" ht="17.25" thickTop="1" thickBot="1" x14ac:dyDescent="0.3">
      <c r="A16" s="1"/>
      <c r="B16" s="16"/>
      <c r="C16" s="13"/>
      <c r="D16" s="14"/>
      <c r="E16" s="14"/>
      <c r="F16" s="28">
        <f t="shared" ref="F16:F18" si="5">D16-E16</f>
        <v>0</v>
      </c>
      <c r="G16" s="29">
        <f>IF(((C16-$J$4)/30.5)&gt;0,(C16-$J$4)/30.5, )</f>
        <v>0</v>
      </c>
      <c r="H16" s="15"/>
      <c r="I16" s="30">
        <f>IFERROR(PMT(H16,G16,0,-F16,0), )</f>
        <v>0</v>
      </c>
      <c r="J16" s="14"/>
    </row>
    <row r="17" spans="1:10" ht="17.25" thickTop="1" thickBot="1" x14ac:dyDescent="0.3">
      <c r="A17" s="1"/>
      <c r="B17" s="16"/>
      <c r="C17" s="13"/>
      <c r="D17" s="14"/>
      <c r="E17" s="14"/>
      <c r="F17" s="28">
        <f t="shared" si="5"/>
        <v>0</v>
      </c>
      <c r="G17" s="29">
        <f>IF(((C17-$J$4)/30.5)&gt;0,(C17-$J$4)/30.5, )</f>
        <v>0</v>
      </c>
      <c r="H17" s="15"/>
      <c r="I17" s="30">
        <f t="shared" ref="I17:I18" si="6">IFERROR(PMT(H17,G17,0,-F17,0), )</f>
        <v>0</v>
      </c>
      <c r="J17" s="14"/>
    </row>
    <row r="18" spans="1:10" ht="17.25" thickTop="1" thickBot="1" x14ac:dyDescent="0.3">
      <c r="A18" s="1"/>
      <c r="B18" s="16"/>
      <c r="C18" s="13"/>
      <c r="D18" s="14"/>
      <c r="E18" s="14"/>
      <c r="F18" s="28">
        <f t="shared" si="5"/>
        <v>0</v>
      </c>
      <c r="G18" s="29">
        <f>IF(((C18-$J$4)/30.5)&gt;0,(C18-$J$4)/30.5, )</f>
        <v>0</v>
      </c>
      <c r="H18" s="15"/>
      <c r="I18" s="30">
        <f t="shared" si="6"/>
        <v>0</v>
      </c>
      <c r="J18" s="14"/>
    </row>
    <row r="19" spans="1:10" ht="17.25" thickTop="1" thickBot="1" x14ac:dyDescent="0.3">
      <c r="A19" s="1"/>
      <c r="B19" s="17"/>
      <c r="C19" s="17"/>
      <c r="D19" s="17"/>
      <c r="E19" s="17"/>
      <c r="F19" s="17"/>
      <c r="G19" s="17"/>
      <c r="H19" s="18" t="s">
        <v>17</v>
      </c>
      <c r="I19" s="31">
        <f>SUM(I15:I18)</f>
        <v>1082.2534174958037</v>
      </c>
      <c r="J19" s="17"/>
    </row>
    <row r="20" spans="1:10" ht="15.75" thickTop="1" x14ac:dyDescent="0.25">
      <c r="A20" s="1"/>
      <c r="B20" s="5"/>
      <c r="C20" s="6"/>
      <c r="D20" s="6"/>
      <c r="E20" s="6"/>
      <c r="F20" s="6"/>
      <c r="G20" s="6"/>
      <c r="H20" s="6"/>
      <c r="I20" s="10"/>
      <c r="J20" s="1"/>
    </row>
    <row r="21" spans="1:10" ht="19.5" thickBot="1" x14ac:dyDescent="0.35">
      <c r="A21" s="1"/>
      <c r="B21" s="9" t="s">
        <v>18</v>
      </c>
      <c r="C21" s="6"/>
      <c r="D21" s="6"/>
      <c r="E21" s="6"/>
      <c r="F21" s="6"/>
      <c r="G21" s="6"/>
      <c r="H21" s="6"/>
      <c r="I21" s="10"/>
      <c r="J21" s="1"/>
    </row>
    <row r="22" spans="1:10" ht="48.75" thickTop="1" thickBot="1" x14ac:dyDescent="0.3">
      <c r="A22" s="1"/>
      <c r="B22" s="24" t="s">
        <v>4</v>
      </c>
      <c r="C22" s="24" t="s">
        <v>5</v>
      </c>
      <c r="D22" s="24" t="s">
        <v>6</v>
      </c>
      <c r="E22" s="24" t="s">
        <v>7</v>
      </c>
      <c r="F22" s="27" t="s">
        <v>8</v>
      </c>
      <c r="G22" s="27" t="s">
        <v>9</v>
      </c>
      <c r="H22" s="24" t="s">
        <v>40</v>
      </c>
      <c r="I22" s="27" t="s">
        <v>11</v>
      </c>
      <c r="J22" s="24" t="s">
        <v>12</v>
      </c>
    </row>
    <row r="23" spans="1:10" ht="17.25" thickTop="1" thickBot="1" x14ac:dyDescent="0.3">
      <c r="A23" s="11" t="s">
        <v>13</v>
      </c>
      <c r="B23" s="12" t="s">
        <v>19</v>
      </c>
      <c r="C23" s="13">
        <v>45078</v>
      </c>
      <c r="D23" s="14">
        <v>20000</v>
      </c>
      <c r="E23" s="14">
        <v>1000</v>
      </c>
      <c r="F23" s="28">
        <f>D23-E23</f>
        <v>19000</v>
      </c>
      <c r="G23" s="29">
        <f>(C23-$J$4)/30.5</f>
        <v>47.377049180327866</v>
      </c>
      <c r="H23" s="15">
        <v>2E-3</v>
      </c>
      <c r="I23" s="30">
        <f>PMT(H23,G23,0,-F23,0)</f>
        <v>382.73867703387594</v>
      </c>
      <c r="J23" s="12" t="s">
        <v>21</v>
      </c>
    </row>
    <row r="24" spans="1:10" ht="17.25" thickTop="1" thickBot="1" x14ac:dyDescent="0.3">
      <c r="A24" s="1"/>
      <c r="B24" s="16"/>
      <c r="C24" s="13"/>
      <c r="D24" s="14"/>
      <c r="E24" s="14"/>
      <c r="F24" s="28">
        <f t="shared" ref="F24:F26" si="7">D24-E24</f>
        <v>0</v>
      </c>
      <c r="G24" s="29">
        <f>IF(((C24-$J$4)/30.5)&gt;0,(C24-$J$4)/30.5, )</f>
        <v>0</v>
      </c>
      <c r="H24" s="15"/>
      <c r="I24" s="30">
        <f>IFERROR(PMT(H24,G24,0,-F24,0), )</f>
        <v>0</v>
      </c>
      <c r="J24" s="14"/>
    </row>
    <row r="25" spans="1:10" ht="17.25" thickTop="1" thickBot="1" x14ac:dyDescent="0.3">
      <c r="A25" s="1"/>
      <c r="B25" s="16"/>
      <c r="C25" s="13"/>
      <c r="D25" s="14"/>
      <c r="E25" s="14"/>
      <c r="F25" s="28">
        <f t="shared" si="7"/>
        <v>0</v>
      </c>
      <c r="G25" s="29">
        <f>IF(((C25-$J$4)/30.5)&gt;0,(C25-$J$4)/30.5, )</f>
        <v>0</v>
      </c>
      <c r="H25" s="15"/>
      <c r="I25" s="30">
        <f t="shared" ref="I25:I26" si="8">IFERROR(PMT(H25,G25,0,-F25,0), )</f>
        <v>0</v>
      </c>
      <c r="J25" s="14"/>
    </row>
    <row r="26" spans="1:10" ht="17.25" thickTop="1" thickBot="1" x14ac:dyDescent="0.3">
      <c r="A26" s="1"/>
      <c r="B26" s="16"/>
      <c r="C26" s="13"/>
      <c r="D26" s="14"/>
      <c r="E26" s="14"/>
      <c r="F26" s="28">
        <f t="shared" si="7"/>
        <v>0</v>
      </c>
      <c r="G26" s="29">
        <f>IF(((C26-$J$4)/30.5)&gt;0,(C26-$J$4)/30.5, )</f>
        <v>0</v>
      </c>
      <c r="H26" s="15"/>
      <c r="I26" s="30">
        <f t="shared" si="8"/>
        <v>0</v>
      </c>
      <c r="J26" s="14"/>
    </row>
    <row r="27" spans="1:10" ht="17.25" thickTop="1" thickBot="1" x14ac:dyDescent="0.3">
      <c r="A27" s="1"/>
      <c r="B27" s="17"/>
      <c r="C27" s="17"/>
      <c r="D27" s="17"/>
      <c r="E27" s="17"/>
      <c r="F27" s="17"/>
      <c r="G27" s="17"/>
      <c r="H27" s="18" t="s">
        <v>20</v>
      </c>
      <c r="I27" s="31">
        <f>SUM(I23:I26)</f>
        <v>382.73867703387594</v>
      </c>
      <c r="J27" s="17"/>
    </row>
    <row r="28" spans="1:10" ht="15.75" thickTop="1" x14ac:dyDescent="0.25">
      <c r="B28" t="s">
        <v>41</v>
      </c>
    </row>
  </sheetData>
  <sheetProtection selectLockedCells="1"/>
  <mergeCells count="4">
    <mergeCell ref="D3:H3"/>
    <mergeCell ref="B2:J2"/>
    <mergeCell ref="L12:R12"/>
    <mergeCell ref="L13:R13"/>
  </mergeCells>
  <pageMargins left="0.511811024" right="0.511811024" top="0.78740157499999996" bottom="0.78740157499999996" header="0.31496062000000002" footer="0.31496062000000002"/>
  <pageSetup paperSize="9" scale="88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Objetivos Financeiros</vt:lpstr>
      <vt:lpstr>'Objetivos Financeiros'!Area_de_impressao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Myrian Lund</cp:lastModifiedBy>
  <cp:lastPrinted>2019-06-17T01:16:50Z</cp:lastPrinted>
  <dcterms:created xsi:type="dcterms:W3CDTF">2018-08-08T14:41:55Z</dcterms:created>
  <dcterms:modified xsi:type="dcterms:W3CDTF">2019-06-17T16:24:51Z</dcterms:modified>
</cp:coreProperties>
</file>